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<sst xmlns="http://schemas.openxmlformats.org/spreadsheetml/2006/main" count="42" uniqueCount="32">
  <si>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Input</t>
  </si>
  <si>
    <t>Target (inches)</t>
  </si>
  <si>
    <t>Range</t>
  </si>
  <si>
    <t>Wind constant</t>
  </si>
  <si>
    <t>Corrections (MOA)</t>
  </si>
  <si>
    <t>Bullet speed</t>
  </si>
  <si>
    <t>Target (mils)</t>
  </si>
  <si>
    <t>Angle</t>
  </si>
  <si>
    <t>Wind (mph)</t>
  </si>
  <si>
    <t>yards</t>
  </si>
  <si>
    <t>Elevation</t>
  </si>
  <si>
    <t>MOA</t>
  </si>
  <si>
    <t>Wind</t>
  </si>
  <si>
    <t>Moving target</t>
  </si>
  <si>
    <t>Distance (mil)</t>
  </si>
  <si>
    <t>Time (sec)</t>
  </si>
  <si>
    <t>Target speed (fps)</t>
  </si>
  <si>
    <t>Target speed (MPH)</t>
  </si>
  <si>
    <t>Flight time (sec)</t>
  </si>
  <si>
    <t>Wind with movement</t>
  </si>
  <si>
    <t>SAME direction</t>
  </si>
  <si>
    <t>Opposite directions</t>
  </si>
  <si>
    <t>Lead (mil)</t>
  </si>
  <si>
    <t>Formulas</t>
  </si>
  <si>
    <t>range</t>
  </si>
  <si>
    <t>ROUND(((D1*27.778) / D2 ) * ABS(COS(RADIANS(D3))),0)</t>
  </si>
  <si>
    <t>VLOOKUP(FLOOR(B7,100),G2:I12,3) +( ABS(VLOOKUP(FLOOR(B7,100),G2:I12,3) - VLOOKUP(CEILING(B7,100),G2:I12,3)) * MOD(B7,100)/100  )</t>
  </si>
  <si>
    <t>ROUND((B7/100) * D4 / VLOOKUP(B7,G1:H12,2),1)</t>
  </si>
  <si>
    <t>(D15 * (B7*2*3*12*PI() / 6400)/12 ) / D16</t>
  </si>
  <si>
    <t>D17*1.467</t>
  </si>
  <si>
    <t>(2*B7) / (J2+ ( ABS(VLOOKUP(FLOOR(B7,100),G3:J12,4) - VLOOKUP(CEILING(B7,100),G3:J12,4)) * MOD(B7,100)/100  ))</t>
  </si>
  <si>
    <t>D19*D17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</si>
</sst>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/>
    </xf>
    <xf numFmtId="164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B40" sqref="B40"/>
    </sheetView>
  </sheetViews>
  <sheetFormatPr defaultColWidth="9.140625" defaultRowHeight="12.75"/>
  <cols>
    <col min="7" max="7" width="6.28125" style="0" bestFit="1" customWidth="1"/>
    <col min="8" max="8" width="13.140625" style="0" bestFit="1" customWidth="1"/>
    <col min="9" max="9" width="16.57421875" style="0" bestFit="1" customWidth="1"/>
    <col min="10" max="10" width="13.140625" style="0" bestFit="1" customWidth="1"/>
  </cols>
  <sheetData>
    <row r="1" spans="1:10" ht="12.75">
      <c r="A1" t="s">
        <v>0</v>
      </c>
      <c r="B1" t="s">
        <v>1</v>
      </c>
      <c r="D1" s="1">
        <v>76</v>
      </c>
      <c r="F1" s="2"/>
      <c r="G1" s="3" t="s">
        <v>2</v>
      </c>
      <c r="H1" s="4" t="s">
        <v>3</v>
      </c>
      <c r="I1" s="4" t="s">
        <v>4</v>
      </c>
      <c r="J1" s="5" t="s">
        <v>5</v>
      </c>
    </row>
    <row r="2" spans="2:10" ht="12.75">
      <c r="B2" t="s">
        <v>6</v>
      </c>
      <c r="D2" s="1">
        <v>3</v>
      </c>
      <c r="G2" s="6">
        <v>0</v>
      </c>
      <c r="H2" s="7">
        <v>15</v>
      </c>
      <c r="I2" s="8">
        <v>0</v>
      </c>
      <c r="J2" s="9">
        <v>2600</v>
      </c>
    </row>
    <row r="3" spans="2:10" ht="12.75">
      <c r="B3" t="s">
        <v>7</v>
      </c>
      <c r="D3" s="1">
        <v>15</v>
      </c>
      <c r="G3" s="6">
        <v>100</v>
      </c>
      <c r="H3" s="7">
        <v>15</v>
      </c>
      <c r="I3" s="8">
        <v>0</v>
      </c>
      <c r="J3" s="1">
        <v>2420</v>
      </c>
    </row>
    <row r="4" spans="2:10" ht="12.75">
      <c r="B4" t="s">
        <v>8</v>
      </c>
      <c r="D4" s="1">
        <v>5</v>
      </c>
      <c r="G4" s="6">
        <v>200</v>
      </c>
      <c r="H4" s="7">
        <v>15</v>
      </c>
      <c r="I4" s="8">
        <v>2</v>
      </c>
      <c r="J4" s="1">
        <v>2240</v>
      </c>
    </row>
    <row r="5" spans="4:10" ht="12.75">
      <c r="D5" s="10"/>
      <c r="G5" s="6">
        <v>300</v>
      </c>
      <c r="H5" s="7">
        <v>15</v>
      </c>
      <c r="I5" s="8">
        <v>5.5</v>
      </c>
      <c r="J5" s="1">
        <v>2070</v>
      </c>
    </row>
    <row r="6" spans="4:10" ht="12.75">
      <c r="D6" s="10"/>
      <c r="G6" s="6">
        <v>400</v>
      </c>
      <c r="H6" s="7">
        <v>15</v>
      </c>
      <c r="I6" s="8">
        <v>8.5</v>
      </c>
      <c r="J6" s="1">
        <v>1910</v>
      </c>
    </row>
    <row r="7" spans="1:10" ht="12.75">
      <c r="A7" t="s">
        <v>2</v>
      </c>
      <c r="B7" s="11">
        <f>ROUND(((D1*27.778)/D2)*ABS(COS(RADIANS(D3))),0)</f>
        <v>680</v>
      </c>
      <c r="C7" t="s">
        <v>9</v>
      </c>
      <c r="G7" s="6">
        <v>500</v>
      </c>
      <c r="H7" s="7">
        <v>15</v>
      </c>
      <c r="I7" s="8">
        <v>11</v>
      </c>
      <c r="J7" s="1">
        <v>1760</v>
      </c>
    </row>
    <row r="8" spans="2:10" ht="12.75">
      <c r="B8" s="10"/>
      <c r="G8" s="6">
        <v>600</v>
      </c>
      <c r="H8" s="7">
        <v>14</v>
      </c>
      <c r="I8" s="8">
        <v>15</v>
      </c>
      <c r="J8" s="1">
        <v>1610</v>
      </c>
    </row>
    <row r="9" spans="1:10" ht="12.75">
      <c r="A9" t="s">
        <v>10</v>
      </c>
      <c r="B9" s="12">
        <f>VLOOKUP(FLOOR(B7,100),G2:I12,3)+(ABS(VLOOKUP(FLOOR(B7,100),G2:I12,3)-VLOOKUP(CEILING(B7,100),G2:I12,3))*MOD(B7,100)/100)</f>
        <v>19</v>
      </c>
      <c r="C9" t="s">
        <v>11</v>
      </c>
      <c r="G9" s="6">
        <v>700</v>
      </c>
      <c r="H9" s="7">
        <v>13</v>
      </c>
      <c r="I9" s="8">
        <v>20</v>
      </c>
      <c r="J9" s="1">
        <v>1480</v>
      </c>
    </row>
    <row r="10" spans="7:10" ht="12.75">
      <c r="G10" s="6">
        <v>800</v>
      </c>
      <c r="H10" s="7">
        <v>13</v>
      </c>
      <c r="I10" s="8">
        <v>25.5</v>
      </c>
      <c r="J10" s="1">
        <v>1360</v>
      </c>
    </row>
    <row r="11" spans="1:10" ht="12.75">
      <c r="A11" t="s">
        <v>12</v>
      </c>
      <c r="B11" s="12">
        <f>ROUND((B7/100)*D4/VLOOKUP(B7,G1:H12,2),1)</f>
        <v>2.4</v>
      </c>
      <c r="C11" t="s">
        <v>11</v>
      </c>
      <c r="G11" s="6">
        <v>900</v>
      </c>
      <c r="H11" s="7">
        <v>12</v>
      </c>
      <c r="I11" s="8">
        <v>31.5</v>
      </c>
      <c r="J11" s="1">
        <v>1260</v>
      </c>
    </row>
    <row r="12" spans="7:10" ht="12.75">
      <c r="G12" s="6">
        <v>1000</v>
      </c>
      <c r="H12" s="7">
        <v>11</v>
      </c>
      <c r="I12" s="8">
        <v>38.5</v>
      </c>
      <c r="J12" s="1">
        <v>1170</v>
      </c>
    </row>
    <row r="14" ht="12.75">
      <c r="A14" t="s">
        <v>13</v>
      </c>
    </row>
    <row r="15" spans="2:4" ht="12.75">
      <c r="B15" t="s">
        <v>14</v>
      </c>
      <c r="D15" s="1">
        <v>5</v>
      </c>
    </row>
    <row r="16" spans="2:4" ht="12.75">
      <c r="B16" t="s">
        <v>15</v>
      </c>
      <c r="D16" s="1">
        <v>1.5</v>
      </c>
    </row>
    <row r="17" spans="2:5" ht="12.75">
      <c r="B17" s="13" t="s">
        <v>16</v>
      </c>
      <c r="D17" s="14">
        <f>(D15*(B7*2*3*12*PI()/6400)/12)/D16</f>
        <v>6.67588438887831</v>
      </c>
      <c r="E17" s="10"/>
    </row>
    <row r="18" spans="2:5" ht="12.75">
      <c r="B18" s="13" t="s">
        <v>17</v>
      </c>
      <c r="D18" s="14">
        <f>D17*1.467</f>
        <v>9.79352239848448</v>
      </c>
      <c r="E18" s="10"/>
    </row>
    <row r="19" spans="2:5" ht="12.75">
      <c r="B19" s="13" t="s">
        <v>18</v>
      </c>
      <c r="D19" s="14">
        <f>(2*B7)/(J2+(ABS(VLOOKUP(FLOOR(B7,100),G3:J12,4)-VLOOKUP(CEILING(B7,100),G3:J12,4))*MOD(B7,100)/100))</f>
        <v>0.5029585798816568</v>
      </c>
      <c r="E19" s="10"/>
    </row>
    <row r="20" spans="2:5" ht="12.75">
      <c r="B20" s="13"/>
      <c r="D20" s="10"/>
      <c r="E20" s="10"/>
    </row>
    <row r="21" spans="2:8" ht="12.75">
      <c r="B21" s="13" t="s">
        <v>19</v>
      </c>
      <c r="D21" s="10" t="s">
        <v>20</v>
      </c>
      <c r="E21" s="10"/>
      <c r="F21" s="12">
        <f>ROUND((B7/100)*(D4-D17)/VLOOKUP(B7,G1:H12,2),1)</f>
        <v>-0.8</v>
      </c>
      <c r="G21" s="10" t="s">
        <v>11</v>
      </c>
      <c r="H21" s="10"/>
    </row>
    <row r="22" spans="2:8" ht="12.75">
      <c r="B22" s="13"/>
      <c r="D22" s="10" t="s">
        <v>21</v>
      </c>
      <c r="E22" s="10"/>
      <c r="F22" s="12">
        <f>ROUND((B7/100)*(D4+D17)/VLOOKUP(B7,G1:H12,2),1)</f>
        <v>5.7</v>
      </c>
      <c r="G22" s="10" t="s">
        <v>11</v>
      </c>
      <c r="H22" s="10"/>
    </row>
    <row r="24" spans="2:4" ht="12.75">
      <c r="B24" t="s">
        <v>22</v>
      </c>
      <c r="D24" s="15">
        <f>D19*D17</f>
        <v>3.357693331684357</v>
      </c>
    </row>
    <row r="27" ht="12.75">
      <c r="A27" t="s">
        <v>23</v>
      </c>
    </row>
    <row r="28" spans="2:4" ht="12.75">
      <c r="B28" t="s">
        <v>24</v>
      </c>
      <c r="D28" s="16" t="s">
        <v>25</v>
      </c>
    </row>
    <row r="29" spans="2:4" ht="12.75">
      <c r="B29" t="s">
        <v>10</v>
      </c>
      <c r="D29" s="16" t="s">
        <v>26</v>
      </c>
    </row>
    <row r="30" spans="2:4" ht="12.75">
      <c r="B30" t="s">
        <v>12</v>
      </c>
      <c r="D30" s="16" t="s">
        <v>27</v>
      </c>
    </row>
    <row r="31" spans="2:4" ht="12.75">
      <c r="B31" t="s">
        <v>16</v>
      </c>
      <c r="D31" s="16" t="s">
        <v>28</v>
      </c>
    </row>
    <row r="32" spans="2:4" ht="12.75">
      <c r="B32" t="s">
        <v>17</v>
      </c>
      <c r="D32" s="16" t="s">
        <v>29</v>
      </c>
    </row>
    <row r="33" spans="2:4" ht="12.75">
      <c r="B33" t="s">
        <v>18</v>
      </c>
      <c r="D33" s="16" t="s">
        <v>30</v>
      </c>
    </row>
    <row r="34" spans="2:4" ht="12.75">
      <c r="B34" t="s">
        <v>22</v>
      </c>
      <c r="D34" s="16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Bert</cp:lastModifiedBy>
  <dcterms:created xsi:type="dcterms:W3CDTF">2008-08-11T16:07:49Z</dcterms:created>
  <dcterms:modified xsi:type="dcterms:W3CDTF">2008-08-11T16:08:25Z</dcterms:modified>
  <cp:category/>
  <cp:version/>
  <cp:contentType/>
  <cp:contentStatus/>
</cp:coreProperties>
</file>